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Google Drive\SIDOM WEB 2018\INVESTIGACIÓN\"/>
    </mc:Choice>
  </mc:AlternateContent>
  <bookViews>
    <workbookView xWindow="240" yWindow="36" windowWidth="20112" windowHeight="8016"/>
  </bookViews>
  <sheets>
    <sheet name="Tipo de hogar" sheetId="1" r:id="rId1"/>
    <sheet name="Propiedad de la vivienda" sheetId="3" r:id="rId2"/>
    <sheet name="Condición de ocupación" sheetId="2" r:id="rId3"/>
    <sheet name="Cobertura jubilación" sheetId="4" r:id="rId4"/>
    <sheet name="Gráfico1" sheetId="5" r:id="rId5"/>
    <sheet name="Mediana salarios y jubilaciones" sheetId="6" r:id="rId6"/>
  </sheets>
  <calcPr calcId="152511"/>
</workbook>
</file>

<file path=xl/calcChain.xml><?xml version="1.0" encoding="utf-8"?>
<calcChain xmlns="http://schemas.openxmlformats.org/spreadsheetml/2006/main">
  <c r="M11" i="4" l="1"/>
  <c r="L11" i="4"/>
  <c r="K11" i="4"/>
  <c r="J11" i="4"/>
  <c r="I11" i="4"/>
  <c r="H11" i="4"/>
  <c r="G11" i="4"/>
  <c r="F11" i="4"/>
  <c r="E11" i="4"/>
  <c r="D11" i="4"/>
  <c r="C11" i="4"/>
  <c r="B11" i="4"/>
  <c r="D20" i="3"/>
  <c r="D19" i="3"/>
  <c r="D18" i="3"/>
  <c r="M31" i="1"/>
  <c r="L31" i="1"/>
  <c r="K31" i="1"/>
  <c r="M30" i="1"/>
  <c r="L30" i="1"/>
  <c r="K30" i="1"/>
  <c r="M29" i="1"/>
  <c r="L29" i="1"/>
  <c r="K29" i="1"/>
  <c r="M22" i="1"/>
  <c r="L22" i="1"/>
  <c r="K22" i="1"/>
  <c r="M21" i="1"/>
  <c r="L21" i="1"/>
  <c r="K21" i="1"/>
  <c r="M20" i="1"/>
  <c r="K20" i="1"/>
  <c r="M19" i="1"/>
  <c r="L20" i="1"/>
  <c r="L19" i="1"/>
  <c r="K19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E30" i="3"/>
  <c r="E29" i="3"/>
  <c r="E28" i="3"/>
  <c r="E21" i="3"/>
  <c r="E20" i="3"/>
  <c r="E19" i="3"/>
  <c r="E18" i="3"/>
</calcChain>
</file>

<file path=xl/sharedStrings.xml><?xml version="1.0" encoding="utf-8"?>
<sst xmlns="http://schemas.openxmlformats.org/spreadsheetml/2006/main" count="119" uniqueCount="58">
  <si>
    <t>Tipo de hogar</t>
  </si>
  <si>
    <t>de 65 a 74 años</t>
  </si>
  <si>
    <t>75 años y más</t>
  </si>
  <si>
    <t>Total</t>
  </si>
  <si>
    <t>Hogar unipersonal</t>
  </si>
  <si>
    <t>Pareja sola</t>
  </si>
  <si>
    <t>Nuclear con hijos</t>
  </si>
  <si>
    <t>Extensa o compuesta</t>
  </si>
  <si>
    <t>No familiar</t>
  </si>
  <si>
    <t xml:space="preserve"> Ámbito generacional de residencia</t>
  </si>
  <si>
    <t>unipersonal</t>
  </si>
  <si>
    <t>multipersonal monogeneracional</t>
  </si>
  <si>
    <t>multigeneracional con jefe de 65 años y más</t>
  </si>
  <si>
    <t>multigeneracional con jefe menor de 65 años</t>
  </si>
  <si>
    <t>Intensidad de aportes de los AM</t>
  </si>
  <si>
    <t>Aporte de los AM bajo</t>
  </si>
  <si>
    <t>Aporte de los AM medio</t>
  </si>
  <si>
    <t>Aporte de los AM alto</t>
  </si>
  <si>
    <t>de 25 a 44 años</t>
  </si>
  <si>
    <t>de 45 a 64 años</t>
  </si>
  <si>
    <t>Más de 65 años</t>
  </si>
  <si>
    <t>Condición de actividad</t>
  </si>
  <si>
    <t>Sólo ocupado</t>
  </si>
  <si>
    <t>Ocupado y jubilado</t>
  </si>
  <si>
    <t>Sólo jubilado</t>
  </si>
  <si>
    <t>Otra situación</t>
  </si>
  <si>
    <t>Ocupación laboral</t>
  </si>
  <si>
    <t>Ocupados</t>
  </si>
  <si>
    <t>Total más de 25 años</t>
  </si>
  <si>
    <t>de 65 a 69 años</t>
  </si>
  <si>
    <t>de 70 a 79 años</t>
  </si>
  <si>
    <t>Más de 80 años</t>
  </si>
  <si>
    <t>Total más de 65 años</t>
  </si>
  <si>
    <t>Más de 75 años</t>
  </si>
  <si>
    <t>Varones</t>
  </si>
  <si>
    <t>Mujeres</t>
  </si>
  <si>
    <t>más de 80 años</t>
  </si>
  <si>
    <t>Fuente: Encuesta Permanente de Hogares (EPH). Total de Aglomerados. Octubre 2001- Segundo semestre 2005; 2010; 2015</t>
  </si>
  <si>
    <t>Grupos de edad</t>
  </si>
  <si>
    <t>Total 65 años y más</t>
  </si>
  <si>
    <t>Año</t>
  </si>
  <si>
    <t>I. MODALIDADES DE ALLEGAMIENTO RESIDENCIAL DE LA POBLACIÓN DE 65 AÑOS Y MÁS</t>
  </si>
  <si>
    <t>Cuadro I1. Distribución porcentual por grupo de edad de la población de 65 años y más según tipo de hogar. Total aglomerados. 2001-2005-2010-2015</t>
  </si>
  <si>
    <t>Cuadro I2. Distribución porcentual por grupo de edad de la población de 65 años y más según arreglo generacional de convivencia. Total aglomerados. 2001-2005-2010-2015</t>
  </si>
  <si>
    <t>Cuadro I3. Distribución porcentual por grupo de edad de la poblaciónde 65 años y más residiendo en hogares multigeneracionales según la intensidad de los aportes monetarios de los AM. Total aglomerados. 2001-2005-2010-2015</t>
  </si>
  <si>
    <t>II PROPIEDAD DE LA VIVIENDA EN QUE RESIDE EL HOGAR</t>
  </si>
  <si>
    <t>Cuadro II1. Porcentaje de personas propietarias de la vivienda del hogar según grupos de edades adultas. Total aglomerados. 2001-2005-2010-2015</t>
  </si>
  <si>
    <t>Cuadro II2. Porcentaje de personas propietarias de la vivienda del hogar según grupos de edades adultas mayores. Total aglomerados. 2001-2005-2010-2015</t>
  </si>
  <si>
    <t>Cuadro II3. Porcentaje de personas propietarias de la vivienda del hogar según tercera y cuarta edad. Total aglomerados. 2001-2005-2010-2015</t>
  </si>
  <si>
    <t>III. ACTIVIDAD ECONÓMICA DE LAS PERSONAS DE 65 AÑOS Y MÁS</t>
  </si>
  <si>
    <t>Cuadro III1. Distribución porcentual de la población de 65 años y más según condición de actividad económica. Total de Aglomerados. 2001-2005-2010-2015</t>
  </si>
  <si>
    <t>Cuadro III2. Porcentaje de población de 65 años y más ocupados. Totla de aglomerados. 2001-2005-2010-2015</t>
  </si>
  <si>
    <t>IV. COBERTURA PREVISIONAL DE LA POBLACIÓN DE 65 AÑOS Y MÁS</t>
  </si>
  <si>
    <t>Cuadro IV1. Porcentaje de población de 65 años y más que recibe jubilación o pensión por sexo y grupo de edad. Total de Aglomerados . 2001-2005-2010-2015</t>
  </si>
  <si>
    <t>Cuadro IV2. Porcentaje de población de 65 años y más que recibe jubilación o pensión. Total de aglomerados. 2001-2005-2010-2015</t>
  </si>
  <si>
    <t>mediana jubilaciones y pensiones</t>
  </si>
  <si>
    <t>mediana salario formal</t>
  </si>
  <si>
    <t>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</si>
</sst>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0.0"/>
  </numFmts>
  <fonts count="15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b/>
      <sz val="9"/>
      <color indexed="8"/>
      <name val="Arial 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wrapText="1"/>
    </xf>
    <xf numFmtId="0" fontId="6" fillId="0" borderId="0" xfId="0" applyFont="1"/>
    <xf numFmtId="0" fontId="0" fillId="0" borderId="0" xfId="0" applyBorder="1"/>
    <xf numFmtId="164" fontId="6" fillId="0" borderId="0" xfId="0" applyNumberFormat="1" applyFont="1"/>
    <xf numFmtId="0" fontId="6" fillId="0" borderId="0" xfId="0" applyFont="1" applyFill="1" applyBorder="1"/>
    <xf numFmtId="0" fontId="6" fillId="0" borderId="0" xfId="0" applyFont="1" applyBorder="1"/>
    <xf numFmtId="164" fontId="6" fillId="0" borderId="0" xfId="0" applyNumberFormat="1" applyFont="1" applyBorder="1"/>
    <xf numFmtId="0" fontId="6" fillId="0" borderId="1" xfId="0" applyFont="1" applyFill="1" applyBorder="1"/>
    <xf numFmtId="0" fontId="6" fillId="0" borderId="1" xfId="0" applyFont="1" applyBorder="1"/>
    <xf numFmtId="164" fontId="8" fillId="0" borderId="0" xfId="0" applyNumberFormat="1" applyFont="1" applyBorder="1" applyAlignment="1">
      <alignment horizontal="right" vertical="top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 vertical="top"/>
    </xf>
    <xf numFmtId="164" fontId="4" fillId="0" borderId="0" xfId="1" applyNumberFormat="1" applyFont="1" applyBorder="1" applyAlignment="1">
      <alignment horizontal="center" vertical="top"/>
    </xf>
    <xf numFmtId="164" fontId="5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1" fillId="0" borderId="0" xfId="0" applyFont="1" applyAlignme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Border="1"/>
    <xf numFmtId="164" fontId="9" fillId="0" borderId="0" xfId="0" applyNumberFormat="1" applyFont="1" applyBorder="1"/>
    <xf numFmtId="164" fontId="7" fillId="0" borderId="0" xfId="0" applyNumberFormat="1" applyFont="1"/>
    <xf numFmtId="164" fontId="11" fillId="0" borderId="0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5" fontId="8" fillId="0" borderId="0" xfId="0" applyNumberFormat="1" applyFont="1" applyBorder="1" applyAlignment="1">
      <alignment horizontal="right"/>
    </xf>
    <xf numFmtId="0" fontId="12" fillId="0" borderId="0" xfId="0" applyFont="1"/>
    <xf numFmtId="0" fontId="3" fillId="0" borderId="0" xfId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'Mediana salarios y jubilaciones'!$A$5</c:f>
              <c:strCache>
                <c:ptCount val="1"/>
                <c:pt idx="0">
                  <c:v>mediana salario formal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'Mediana salarios y jubilaciones'!$B$4:$E$4</c:f>
              <c:numCache>
                <c:formatCode>General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'Mediana salarios y jubilaciones'!$B$5:$E$5</c:f>
              <c:numCache>
                <c:formatCode>General</c:formatCode>
                <c:ptCount val="4"/>
                <c:pt idx="0">
                  <c:v>500</c:v>
                </c:pt>
                <c:pt idx="1">
                  <c:v>890</c:v>
                </c:pt>
                <c:pt idx="2">
                  <c:v>2500</c:v>
                </c:pt>
                <c:pt idx="3">
                  <c:v>8000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'Mediana salarios y jubilaciones'!$A$6</c:f>
              <c:strCache>
                <c:ptCount val="1"/>
                <c:pt idx="0">
                  <c:v>mediana jubilaciones y pensiones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'Mediana salarios y jubilaciones'!$B$4:$E$4</c:f>
              <c:numCache>
                <c:formatCode>General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'Mediana salarios y jubilaciones'!$B$6:$E$6</c:f>
              <c:numCache>
                <c:formatCode>General</c:formatCode>
                <c:ptCount val="4"/>
                <c:pt idx="0">
                  <c:v>250</c:v>
                </c:pt>
                <c:pt idx="1">
                  <c:v>420</c:v>
                </c:pt>
                <c:pt idx="2">
                  <c:v>1356</c:v>
                </c:pt>
                <c:pt idx="3">
                  <c:v>3800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4695584"/>
        <c:axId val="-1554698304"/>
      </c:lineChart>
      <c:catAx>
        <c:axId val="-15546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54698304"/>
        <c:crosses val="autoZero"/>
        <c:auto val="1"/>
        <c:lblAlgn val="ctr"/>
        <c:lblOffset val="100"/>
        <c:noMultiLvlLbl val="0"/>
      </c:catAx>
      <c:valAx>
        <c:axId val="-155469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5469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tabSelected="1" workbookViewId="0">
      <selection activeCell="A13" sqref="A13:M13"/>
    </sheetView>
  </sheetViews>
  <sheetFormatPr baseColWidth="10" defaultColWidth="11.44140625" defaultRowHeight="10.199999999999999"/>
  <cols>
    <col min="1" max="1" width="19.44140625" style="6" customWidth="1"/>
    <col min="2" max="7" width="7.44140625" style="6" customWidth="1"/>
    <col min="8" max="9" width="7.5546875" style="6" customWidth="1"/>
    <col min="10" max="10" width="7.44140625" style="6" customWidth="1"/>
    <col min="11" max="11" width="8.5546875" style="6" customWidth="1"/>
    <col min="12" max="12" width="8.44140625" style="6" customWidth="1"/>
    <col min="13" max="13" width="7.88671875" style="6" customWidth="1"/>
    <col min="14" max="16384" width="11.44140625" style="6"/>
  </cols>
  <sheetData>
    <row r="2" spans="1:14">
      <c r="A2" s="34" t="s">
        <v>41</v>
      </c>
    </row>
    <row r="4" spans="1:14">
      <c r="A4" s="34" t="s">
        <v>42</v>
      </c>
    </row>
    <row r="6" spans="1:14" ht="12.75" customHeight="1">
      <c r="A6" s="55" t="s">
        <v>0</v>
      </c>
      <c r="B6" s="60">
        <v>2001</v>
      </c>
      <c r="C6" s="60"/>
      <c r="D6" s="60"/>
      <c r="E6" s="60">
        <v>2005</v>
      </c>
      <c r="F6" s="60"/>
      <c r="G6" s="60"/>
      <c r="H6" s="60">
        <v>2010</v>
      </c>
      <c r="I6" s="60"/>
      <c r="J6" s="60"/>
      <c r="K6" s="60">
        <v>2015</v>
      </c>
      <c r="L6" s="60"/>
      <c r="M6" s="60"/>
    </row>
    <row r="7" spans="1:14" ht="20.399999999999999">
      <c r="A7" s="56"/>
      <c r="B7" s="2" t="s">
        <v>1</v>
      </c>
      <c r="C7" s="2" t="s">
        <v>2</v>
      </c>
      <c r="D7" s="3" t="s">
        <v>3</v>
      </c>
      <c r="E7" s="2" t="s">
        <v>1</v>
      </c>
      <c r="F7" s="2" t="s">
        <v>2</v>
      </c>
      <c r="G7" s="4" t="s">
        <v>3</v>
      </c>
      <c r="H7" s="2" t="s">
        <v>1</v>
      </c>
      <c r="I7" s="2" t="s">
        <v>2</v>
      </c>
      <c r="J7" s="4" t="s">
        <v>3</v>
      </c>
      <c r="K7" s="2" t="s">
        <v>1</v>
      </c>
      <c r="L7" s="2" t="s">
        <v>2</v>
      </c>
      <c r="M7" s="4" t="s">
        <v>3</v>
      </c>
    </row>
    <row r="8" spans="1:14" ht="15" customHeight="1">
      <c r="A8" s="1" t="s">
        <v>4</v>
      </c>
      <c r="B8" s="19">
        <v>17.5</v>
      </c>
      <c r="C8" s="19">
        <v>25.2</v>
      </c>
      <c r="D8" s="20">
        <v>20.8</v>
      </c>
      <c r="E8" s="19">
        <v>18.5</v>
      </c>
      <c r="F8" s="19">
        <v>26.8</v>
      </c>
      <c r="G8" s="20">
        <v>22.1</v>
      </c>
      <c r="H8" s="21">
        <v>18.020409932164576</v>
      </c>
      <c r="I8" s="21">
        <v>29.595822140534427</v>
      </c>
      <c r="J8" s="22">
        <v>22.933774022187222</v>
      </c>
      <c r="K8" s="23">
        <f>0.171114273906293*100</f>
        <v>17.111427390629299</v>
      </c>
      <c r="L8" s="23">
        <f>0.310945294572221*100</f>
        <v>31.094529457222098</v>
      </c>
      <c r="M8" s="24">
        <f>0.228612234259263*100</f>
        <v>22.861223425926301</v>
      </c>
    </row>
    <row r="9" spans="1:14" ht="15" customHeight="1">
      <c r="A9" s="1" t="s">
        <v>5</v>
      </c>
      <c r="B9" s="19">
        <v>34.4</v>
      </c>
      <c r="C9" s="19">
        <v>27.4</v>
      </c>
      <c r="D9" s="20">
        <v>31.5</v>
      </c>
      <c r="E9" s="19">
        <v>32.700000000000003</v>
      </c>
      <c r="F9" s="19">
        <v>28.1</v>
      </c>
      <c r="G9" s="20">
        <v>30.7</v>
      </c>
      <c r="H9" s="21">
        <v>34.234634060825741</v>
      </c>
      <c r="I9" s="21">
        <v>24.3620988265234</v>
      </c>
      <c r="J9" s="22">
        <v>30.044082638161921</v>
      </c>
      <c r="K9" s="23">
        <f>0.354408836544041*100</f>
        <v>35.440883654404097</v>
      </c>
      <c r="L9" s="23">
        <f>0.278829657739623*100</f>
        <v>27.882965773962297</v>
      </c>
      <c r="M9" s="24">
        <f>0.323330978385595*100</f>
        <v>32.333097838559496</v>
      </c>
      <c r="N9" s="17"/>
    </row>
    <row r="10" spans="1:14" ht="15" customHeight="1">
      <c r="A10" s="1" t="s">
        <v>6</v>
      </c>
      <c r="B10" s="19">
        <v>20.6</v>
      </c>
      <c r="C10" s="19">
        <v>11.5</v>
      </c>
      <c r="D10" s="20">
        <v>16.8</v>
      </c>
      <c r="E10" s="19">
        <v>21.4</v>
      </c>
      <c r="F10" s="19">
        <v>11.3</v>
      </c>
      <c r="G10" s="22">
        <v>17</v>
      </c>
      <c r="H10" s="21">
        <v>22.17968795313497</v>
      </c>
      <c r="I10" s="21">
        <v>13.516806871200339</v>
      </c>
      <c r="J10" s="22">
        <v>18.50259308533083</v>
      </c>
      <c r="K10" s="23">
        <f>0.213875499918579*100</f>
        <v>21.387549991857899</v>
      </c>
      <c r="L10" s="23">
        <f>0.128667947330053*100</f>
        <v>12.8667947330053</v>
      </c>
      <c r="M10" s="24">
        <f>0.178838492699604*100</f>
        <v>17.8838492699604</v>
      </c>
    </row>
    <row r="11" spans="1:14" ht="15" customHeight="1">
      <c r="A11" s="1" t="s">
        <v>7</v>
      </c>
      <c r="B11" s="19">
        <v>27</v>
      </c>
      <c r="C11" s="19">
        <v>35.4</v>
      </c>
      <c r="D11" s="20">
        <v>30.5</v>
      </c>
      <c r="E11" s="19">
        <v>27</v>
      </c>
      <c r="F11" s="19">
        <v>33.1</v>
      </c>
      <c r="G11" s="20">
        <v>29.6</v>
      </c>
      <c r="H11" s="21">
        <v>24.846964610749527</v>
      </c>
      <c r="I11" s="21">
        <v>32.065689947688391</v>
      </c>
      <c r="J11" s="22">
        <v>27.911065068494434</v>
      </c>
      <c r="K11" s="23">
        <f>0.259367429206003*100</f>
        <v>25.936742920600299</v>
      </c>
      <c r="L11" s="23">
        <f>0.280664788884156*100</f>
        <v>28.066478888415602</v>
      </c>
      <c r="M11" s="24">
        <f>0.268124818922288*100</f>
        <v>26.812481892228803</v>
      </c>
    </row>
    <row r="12" spans="1:14" ht="15" customHeight="1">
      <c r="A12" s="1" t="s">
        <v>8</v>
      </c>
      <c r="B12" s="19">
        <v>0.5</v>
      </c>
      <c r="C12" s="19">
        <v>0.5</v>
      </c>
      <c r="D12" s="20">
        <v>0.5</v>
      </c>
      <c r="E12" s="19">
        <v>0.4</v>
      </c>
      <c r="F12" s="19">
        <v>0.8</v>
      </c>
      <c r="G12" s="20">
        <v>0.6</v>
      </c>
      <c r="H12" s="21">
        <v>0.7183034431251869</v>
      </c>
      <c r="I12" s="21">
        <v>0.45958221405344268</v>
      </c>
      <c r="J12" s="22">
        <v>0.60848518582559208</v>
      </c>
      <c r="K12" s="23">
        <f>0.00123396042508438*100</f>
        <v>0.12339604250843798</v>
      </c>
      <c r="L12" s="23">
        <f>0.00089231147394703*100</f>
        <v>8.9231147394703003E-2</v>
      </c>
      <c r="M12" s="24">
        <f>0.00109347573325007*100</f>
        <v>0.109347573325007</v>
      </c>
    </row>
    <row r="13" spans="1:14">
      <c r="A13" s="59" t="s">
        <v>37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4">
      <c r="A14" s="18"/>
    </row>
    <row r="15" spans="1:14">
      <c r="A15" s="34" t="s">
        <v>43</v>
      </c>
    </row>
    <row r="17" spans="1:13" ht="12.75" customHeight="1">
      <c r="A17" s="57" t="s">
        <v>9</v>
      </c>
      <c r="B17" s="60">
        <v>2001</v>
      </c>
      <c r="C17" s="60"/>
      <c r="D17" s="60"/>
      <c r="E17" s="60">
        <v>2005</v>
      </c>
      <c r="F17" s="60"/>
      <c r="G17" s="60"/>
      <c r="H17" s="60">
        <v>2010</v>
      </c>
      <c r="I17" s="60"/>
      <c r="J17" s="60"/>
      <c r="K17" s="60">
        <v>2015</v>
      </c>
      <c r="L17" s="60"/>
      <c r="M17" s="60"/>
    </row>
    <row r="18" spans="1:13" ht="20.399999999999999">
      <c r="A18" s="58"/>
      <c r="B18" s="2" t="s">
        <v>1</v>
      </c>
      <c r="C18" s="2" t="s">
        <v>2</v>
      </c>
      <c r="D18" s="3" t="s">
        <v>3</v>
      </c>
      <c r="E18" s="2" t="s">
        <v>1</v>
      </c>
      <c r="F18" s="2" t="s">
        <v>2</v>
      </c>
      <c r="G18" s="4" t="s">
        <v>3</v>
      </c>
      <c r="H18" s="2" t="s">
        <v>1</v>
      </c>
      <c r="I18" s="2" t="s">
        <v>2</v>
      </c>
      <c r="J18" s="4" t="s">
        <v>3</v>
      </c>
      <c r="K18" s="2" t="s">
        <v>1</v>
      </c>
      <c r="L18" s="2" t="s">
        <v>2</v>
      </c>
      <c r="M18" s="4" t="s">
        <v>3</v>
      </c>
    </row>
    <row r="19" spans="1:13" ht="24.75" customHeight="1">
      <c r="A19" s="27" t="s">
        <v>10</v>
      </c>
      <c r="B19" s="19">
        <v>17.5</v>
      </c>
      <c r="C19" s="19">
        <v>25.2</v>
      </c>
      <c r="D19" s="20">
        <v>20.8</v>
      </c>
      <c r="E19" s="19">
        <v>18.5</v>
      </c>
      <c r="F19" s="19">
        <v>26.8</v>
      </c>
      <c r="G19" s="20">
        <v>22.1</v>
      </c>
      <c r="H19" s="21">
        <v>18.020409932164576</v>
      </c>
      <c r="I19" s="21">
        <v>29.595822140534427</v>
      </c>
      <c r="J19" s="22">
        <v>22.933774022187222</v>
      </c>
      <c r="K19" s="25">
        <f>0.171310037994694*100</f>
        <v>17.131003799469401</v>
      </c>
      <c r="L19" s="25">
        <f>0.310945294572221*100</f>
        <v>31.094529457222098</v>
      </c>
      <c r="M19" s="26">
        <f>0.228727500931999*100</f>
        <v>22.872750093199901</v>
      </c>
    </row>
    <row r="20" spans="1:13" ht="20.25" customHeight="1">
      <c r="A20" s="5" t="s">
        <v>11</v>
      </c>
      <c r="B20" s="19">
        <v>30.2</v>
      </c>
      <c r="C20" s="19">
        <v>32</v>
      </c>
      <c r="D20" s="20">
        <v>30.9</v>
      </c>
      <c r="E20" s="19">
        <v>27.9</v>
      </c>
      <c r="F20" s="19">
        <v>32.6</v>
      </c>
      <c r="G20" s="22">
        <v>30</v>
      </c>
      <c r="H20" s="21">
        <v>29.577587785582967</v>
      </c>
      <c r="I20" s="21">
        <v>27.807860879400536</v>
      </c>
      <c r="J20" s="22">
        <v>28.826399622823953</v>
      </c>
      <c r="K20" s="25">
        <f>0.284186553182283*100</f>
        <v>28.418655318228296</v>
      </c>
      <c r="L20" s="25">
        <f>0.292470238045131*100</f>
        <v>29.247023804513102</v>
      </c>
      <c r="M20" s="26">
        <f>0.287592771498879*100</f>
        <v>28.7592771498879</v>
      </c>
    </row>
    <row r="21" spans="1:13" ht="20.25" customHeight="1">
      <c r="A21" s="5" t="s">
        <v>12</v>
      </c>
      <c r="B21" s="19">
        <v>40.6</v>
      </c>
      <c r="C21" s="19">
        <v>23.7</v>
      </c>
      <c r="D21" s="20">
        <v>33.5</v>
      </c>
      <c r="E21" s="19">
        <v>42.2</v>
      </c>
      <c r="F21" s="19">
        <v>25.3</v>
      </c>
      <c r="G21" s="20">
        <v>34.9</v>
      </c>
      <c r="H21" s="21">
        <v>41.482838465142862</v>
      </c>
      <c r="I21" s="21">
        <v>29.091350911918564</v>
      </c>
      <c r="J21" s="22">
        <v>36.223078478198168</v>
      </c>
      <c r="K21" s="25">
        <f>0.439627354533467*100</f>
        <v>43.962735453346703</v>
      </c>
      <c r="L21" s="25">
        <f>0.275000294631147*100</f>
        <v>27.5000294631147</v>
      </c>
      <c r="M21" s="26">
        <f>0.37193336132502*100</f>
        <v>37.193336132501997</v>
      </c>
    </row>
    <row r="22" spans="1:13" ht="20.25" customHeight="1">
      <c r="A22" s="5" t="s">
        <v>13</v>
      </c>
      <c r="B22" s="19">
        <v>11.7</v>
      </c>
      <c r="C22" s="19">
        <v>19</v>
      </c>
      <c r="D22" s="20">
        <v>14.8</v>
      </c>
      <c r="E22" s="19">
        <v>11.4</v>
      </c>
      <c r="F22" s="19">
        <v>15.3</v>
      </c>
      <c r="G22" s="20">
        <v>13.1</v>
      </c>
      <c r="H22" s="21">
        <v>10.919163817109595</v>
      </c>
      <c r="I22" s="21">
        <v>13.504966068146473</v>
      </c>
      <c r="J22" s="22">
        <v>12.016747876790658</v>
      </c>
      <c r="K22" s="25">
        <f>0.104876054289556*100</f>
        <v>10.4876054289556</v>
      </c>
      <c r="L22" s="25">
        <f>0.121584172751501*100</f>
        <v>12.1584172751501</v>
      </c>
      <c r="M22" s="26">
        <f>0.111746366244103*100</f>
        <v>11.174636624410301</v>
      </c>
    </row>
    <row r="23" spans="1:13">
      <c r="A23" s="59" t="s">
        <v>37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34" t="s">
        <v>44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7" spans="1:13" s="10" customFormat="1" ht="26.1" customHeight="1">
      <c r="A27" s="57" t="s">
        <v>14</v>
      </c>
      <c r="B27" s="60">
        <v>2001</v>
      </c>
      <c r="C27" s="60"/>
      <c r="D27" s="60"/>
      <c r="E27" s="60">
        <v>2005</v>
      </c>
      <c r="F27" s="60"/>
      <c r="G27" s="60"/>
      <c r="H27" s="60">
        <v>2010</v>
      </c>
      <c r="I27" s="60"/>
      <c r="J27" s="60"/>
      <c r="K27" s="61">
        <v>2015</v>
      </c>
      <c r="L27" s="61"/>
      <c r="M27" s="61"/>
    </row>
    <row r="28" spans="1:13" ht="20.399999999999999">
      <c r="A28" s="58"/>
      <c r="B28" s="2" t="s">
        <v>1</v>
      </c>
      <c r="C28" s="2" t="s">
        <v>2</v>
      </c>
      <c r="D28" s="3" t="s">
        <v>3</v>
      </c>
      <c r="E28" s="2" t="s">
        <v>1</v>
      </c>
      <c r="F28" s="2" t="s">
        <v>2</v>
      </c>
      <c r="G28" s="4" t="s">
        <v>3</v>
      </c>
      <c r="H28" s="2" t="s">
        <v>1</v>
      </c>
      <c r="I28" s="2" t="s">
        <v>2</v>
      </c>
      <c r="J28" s="4" t="s">
        <v>3</v>
      </c>
      <c r="K28" s="2" t="s">
        <v>1</v>
      </c>
      <c r="L28" s="2" t="s">
        <v>2</v>
      </c>
      <c r="M28" s="4" t="s">
        <v>3</v>
      </c>
    </row>
    <row r="29" spans="1:13" ht="15" customHeight="1">
      <c r="A29" s="5" t="s">
        <v>15</v>
      </c>
      <c r="B29" s="19">
        <v>27.5</v>
      </c>
      <c r="C29" s="19">
        <v>36.299999999999997</v>
      </c>
      <c r="D29" s="20">
        <v>30.9</v>
      </c>
      <c r="E29" s="19">
        <v>24.9</v>
      </c>
      <c r="F29" s="19">
        <v>29.1</v>
      </c>
      <c r="G29" s="20">
        <v>26.5</v>
      </c>
      <c r="H29" s="28">
        <v>22.456291771237261</v>
      </c>
      <c r="I29" s="28">
        <v>27.494430084596331</v>
      </c>
      <c r="J29" s="29">
        <v>24.344626073758917</v>
      </c>
      <c r="K29" s="30">
        <f>0.134669399105443*100</f>
        <v>13.466939910544301</v>
      </c>
      <c r="L29" s="30">
        <f>0.360446674720441*100</f>
        <v>36.044667472044104</v>
      </c>
      <c r="M29" s="31">
        <f>0.18683158141825*100</f>
        <v>18.683158141825</v>
      </c>
    </row>
    <row r="30" spans="1:13" ht="15" customHeight="1">
      <c r="A30" s="5" t="s">
        <v>16</v>
      </c>
      <c r="B30" s="19">
        <v>23.9</v>
      </c>
      <c r="C30" s="19">
        <v>27.5</v>
      </c>
      <c r="D30" s="20">
        <v>25.2</v>
      </c>
      <c r="E30" s="19">
        <v>25.4</v>
      </c>
      <c r="F30" s="19">
        <v>32.6</v>
      </c>
      <c r="G30" s="20">
        <v>28.1</v>
      </c>
      <c r="H30" s="28">
        <v>33.589484654550155</v>
      </c>
      <c r="I30" s="28">
        <v>37.921892568052542</v>
      </c>
      <c r="J30" s="29">
        <v>35.2133055913216</v>
      </c>
      <c r="K30" s="30">
        <f>0.324590646050528*100</f>
        <v>32.459064605052802</v>
      </c>
      <c r="L30" s="30">
        <f>0.41052876126754*100</f>
        <v>41.052876126754001</v>
      </c>
      <c r="M30" s="31">
        <f>0.344445255516242*100</f>
        <v>34.444525551624203</v>
      </c>
    </row>
    <row r="31" spans="1:13" ht="15" customHeight="1">
      <c r="A31" s="5" t="s">
        <v>17</v>
      </c>
      <c r="B31" s="19">
        <v>48.7</v>
      </c>
      <c r="C31" s="19">
        <v>36.200000000000003</v>
      </c>
      <c r="D31" s="20">
        <v>43.9</v>
      </c>
      <c r="E31" s="19">
        <v>49.7</v>
      </c>
      <c r="F31" s="19">
        <v>38.299999999999997</v>
      </c>
      <c r="G31" s="20">
        <v>45.4</v>
      </c>
      <c r="H31" s="28">
        <v>43.954223574212577</v>
      </c>
      <c r="I31" s="28">
        <v>34.583677347351127</v>
      </c>
      <c r="J31" s="29">
        <v>40.442068334919483</v>
      </c>
      <c r="K31" s="30">
        <f>0.540739954844029*100</f>
        <v>54.0739954844029</v>
      </c>
      <c r="L31" s="30">
        <f>0.229024564012019*100</f>
        <v>22.902456401201903</v>
      </c>
      <c r="M31" s="31">
        <f>0.468723163065508*100</f>
        <v>46.8723163065508</v>
      </c>
    </row>
    <row r="32" spans="1:13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5" ht="15" customHeight="1"/>
  </sheetData>
  <mergeCells count="18">
    <mergeCell ref="A32:M32"/>
    <mergeCell ref="H27:J27"/>
    <mergeCell ref="K27:M27"/>
    <mergeCell ref="B27:D27"/>
    <mergeCell ref="E27:G27"/>
    <mergeCell ref="A6:A7"/>
    <mergeCell ref="A17:A18"/>
    <mergeCell ref="A27:A28"/>
    <mergeCell ref="A13:M13"/>
    <mergeCell ref="A23:M23"/>
    <mergeCell ref="H17:J17"/>
    <mergeCell ref="K17:M17"/>
    <mergeCell ref="H6:J6"/>
    <mergeCell ref="K6:M6"/>
    <mergeCell ref="B17:D17"/>
    <mergeCell ref="E17:G17"/>
    <mergeCell ref="B6:D6"/>
    <mergeCell ref="E6:G6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showGridLines="0" topLeftCell="A2" workbookViewId="0">
      <selection activeCell="G24" sqref="G24"/>
    </sheetView>
  </sheetViews>
  <sheetFormatPr baseColWidth="10" defaultRowHeight="13.2"/>
  <cols>
    <col min="1" max="1" width="16.44140625" customWidth="1"/>
  </cols>
  <sheetData>
    <row r="3" spans="1:5">
      <c r="A3" s="43" t="s">
        <v>45</v>
      </c>
    </row>
    <row r="5" spans="1:5">
      <c r="A5" s="43" t="s">
        <v>46</v>
      </c>
    </row>
    <row r="7" spans="1:5" ht="15" customHeight="1">
      <c r="A7" s="13" t="s">
        <v>38</v>
      </c>
      <c r="B7" s="35">
        <v>2001</v>
      </c>
      <c r="C7" s="35">
        <v>2005</v>
      </c>
      <c r="D7" s="36">
        <v>2010</v>
      </c>
      <c r="E7" s="35">
        <v>2015</v>
      </c>
    </row>
    <row r="8" spans="1:5" ht="15" customHeight="1">
      <c r="A8" s="6" t="s">
        <v>18</v>
      </c>
      <c r="B8" s="37">
        <v>67.523170984055056</v>
      </c>
      <c r="C8" s="37">
        <v>60.756943199244645</v>
      </c>
      <c r="D8" s="38">
        <v>59.844445746426103</v>
      </c>
      <c r="E8" s="39">
        <v>60.494611173645694</v>
      </c>
    </row>
    <row r="9" spans="1:5" ht="15" customHeight="1">
      <c r="A9" s="6" t="s">
        <v>19</v>
      </c>
      <c r="B9" s="37">
        <v>82.088361849756993</v>
      </c>
      <c r="C9" s="37">
        <v>77.844774595385857</v>
      </c>
      <c r="D9" s="38">
        <v>76.8004931485425</v>
      </c>
      <c r="E9" s="39">
        <v>76.2287461599457</v>
      </c>
    </row>
    <row r="10" spans="1:5" ht="15" customHeight="1">
      <c r="A10" s="6" t="s">
        <v>20</v>
      </c>
      <c r="B10" s="37">
        <v>86.200244384185325</v>
      </c>
      <c r="C10" s="37">
        <v>84.611407962726346</v>
      </c>
      <c r="D10" s="38">
        <v>84.2072907950065</v>
      </c>
      <c r="E10" s="39">
        <v>85.1731405806879</v>
      </c>
    </row>
    <row r="11" spans="1:5" ht="15" customHeight="1">
      <c r="A11" s="6" t="s">
        <v>28</v>
      </c>
      <c r="B11" s="37">
        <v>75.981695936598655</v>
      </c>
      <c r="C11" s="37">
        <v>70.919352610123511</v>
      </c>
      <c r="D11" s="38">
        <v>69.900000000000006</v>
      </c>
      <c r="E11" s="39">
        <v>67.519430861153495</v>
      </c>
    </row>
    <row r="12" spans="1:5">
      <c r="A12" s="33" t="s">
        <v>37</v>
      </c>
      <c r="B12" s="6"/>
      <c r="C12" s="6"/>
      <c r="D12" s="6"/>
      <c r="E12" s="6"/>
    </row>
    <row r="13" spans="1:5">
      <c r="A13" s="33"/>
      <c r="B13" s="6"/>
      <c r="C13" s="6"/>
      <c r="D13" s="6"/>
      <c r="E13" s="6"/>
    </row>
    <row r="14" spans="1:5">
      <c r="A14" s="33"/>
      <c r="B14" s="6"/>
      <c r="C14" s="6"/>
      <c r="D14" s="6"/>
      <c r="E14" s="6"/>
    </row>
    <row r="15" spans="1:5">
      <c r="A15" s="43" t="s">
        <v>47</v>
      </c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13" t="s">
        <v>38</v>
      </c>
      <c r="B17" s="35">
        <v>2001</v>
      </c>
      <c r="C17" s="35">
        <v>2005</v>
      </c>
      <c r="D17" s="36">
        <v>2010</v>
      </c>
      <c r="E17" s="35">
        <v>2015</v>
      </c>
    </row>
    <row r="18" spans="1:5">
      <c r="A18" s="6" t="s">
        <v>29</v>
      </c>
      <c r="B18" s="40">
        <v>86.884358953209258</v>
      </c>
      <c r="C18" s="40">
        <v>84.05361072321675</v>
      </c>
      <c r="D18" s="40">
        <f>0.83565247035441*100</f>
        <v>83.565247035441004</v>
      </c>
      <c r="E18" s="41">
        <f>0.849748273722616*100</f>
        <v>84.974827372261601</v>
      </c>
    </row>
    <row r="19" spans="1:5">
      <c r="A19" s="6" t="s">
        <v>30</v>
      </c>
      <c r="B19" s="40">
        <v>86.146003532465102</v>
      </c>
      <c r="C19" s="40">
        <v>85.596272909015653</v>
      </c>
      <c r="D19" s="40">
        <f>0.852854260465034*100</f>
        <v>85.285426046503403</v>
      </c>
      <c r="E19" s="41">
        <f>0.853563997903531*100</f>
        <v>85.356399790353095</v>
      </c>
    </row>
    <row r="20" spans="1:5">
      <c r="A20" s="6" t="s">
        <v>31</v>
      </c>
      <c r="B20" s="40">
        <v>85.316308642952023</v>
      </c>
      <c r="C20" s="40">
        <v>83.382126860836891</v>
      </c>
      <c r="D20" s="40">
        <f>0.831855166481205*100</f>
        <v>83.185516648120512</v>
      </c>
      <c r="E20" s="41">
        <f>0.851153231053627*100</f>
        <v>85.115323105362691</v>
      </c>
    </row>
    <row r="21" spans="1:5">
      <c r="A21" s="6" t="s">
        <v>32</v>
      </c>
      <c r="B21" s="40">
        <v>86.200244384185325</v>
      </c>
      <c r="C21" s="40">
        <v>84.611407962726346</v>
      </c>
      <c r="D21" s="38">
        <v>84.2072907950065</v>
      </c>
      <c r="E21" s="41">
        <f>0.851731405806879*100</f>
        <v>85.1731405806879</v>
      </c>
    </row>
    <row r="22" spans="1:5">
      <c r="A22" s="33" t="s">
        <v>37</v>
      </c>
      <c r="B22" s="6"/>
      <c r="C22" s="6"/>
      <c r="D22" s="6"/>
      <c r="E22" s="6"/>
    </row>
    <row r="23" spans="1:5">
      <c r="A23" s="33"/>
      <c r="B23" s="6"/>
      <c r="C23" s="6"/>
      <c r="D23" s="6"/>
      <c r="E23" s="6"/>
    </row>
    <row r="24" spans="1:5">
      <c r="A24" s="33"/>
      <c r="B24" s="6"/>
      <c r="C24" s="6"/>
      <c r="D24" s="6"/>
      <c r="E24" s="6"/>
    </row>
    <row r="25" spans="1:5">
      <c r="A25" s="43" t="s">
        <v>48</v>
      </c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13" t="s">
        <v>38</v>
      </c>
      <c r="B27" s="35">
        <v>2001</v>
      </c>
      <c r="C27" s="35">
        <v>2005</v>
      </c>
      <c r="D27" s="36">
        <v>2010</v>
      </c>
      <c r="E27" s="35">
        <v>2015</v>
      </c>
    </row>
    <row r="28" spans="1:5">
      <c r="A28" s="42" t="s">
        <v>1</v>
      </c>
      <c r="B28" s="40">
        <v>86.578941110599487</v>
      </c>
      <c r="C28" s="40">
        <v>84.677978486828295</v>
      </c>
      <c r="D28" s="40">
        <v>84</v>
      </c>
      <c r="E28" s="41">
        <f>0.859422572363637*100</f>
        <v>85.942257236363702</v>
      </c>
    </row>
    <row r="29" spans="1:5">
      <c r="A29" s="42" t="s">
        <v>33</v>
      </c>
      <c r="B29" s="40">
        <v>85.675732052621754</v>
      </c>
      <c r="C29" s="40">
        <v>84.524282409019804</v>
      </c>
      <c r="D29" s="40">
        <v>84.5</v>
      </c>
      <c r="E29" s="41">
        <f>0.840718192884069*100</f>
        <v>84.0718192884069</v>
      </c>
    </row>
    <row r="30" spans="1:5">
      <c r="A30" s="42" t="s">
        <v>32</v>
      </c>
      <c r="B30" s="40">
        <v>86.200244384185325</v>
      </c>
      <c r="C30" s="40">
        <v>84.611407962726346</v>
      </c>
      <c r="D30" s="38">
        <v>84.2072907950065</v>
      </c>
      <c r="E30" s="41">
        <f>0.851731405806879*100</f>
        <v>85.1731405806879</v>
      </c>
    </row>
    <row r="31" spans="1:5">
      <c r="A31" s="33" t="s">
        <v>37</v>
      </c>
    </row>
  </sheetData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showGridLines="0" workbookViewId="0">
      <selection activeCell="A22" sqref="A22:IV26"/>
    </sheetView>
  </sheetViews>
  <sheetFormatPr baseColWidth="10" defaultRowHeight="13.2"/>
  <cols>
    <col min="3" max="3" width="10" customWidth="1"/>
    <col min="4" max="5" width="10.44140625" customWidth="1"/>
    <col min="6" max="6" width="10.109375" customWidth="1"/>
  </cols>
  <sheetData>
    <row r="3" spans="1:13">
      <c r="A3" s="43" t="s">
        <v>49</v>
      </c>
    </row>
    <row r="5" spans="1:13">
      <c r="A5" s="34" t="s">
        <v>50</v>
      </c>
      <c r="B5" s="6"/>
      <c r="C5" s="6"/>
      <c r="D5" s="6"/>
      <c r="E5" s="6"/>
    </row>
    <row r="6" spans="1:13">
      <c r="A6" s="6"/>
      <c r="B6" s="6"/>
      <c r="C6" s="32"/>
      <c r="D6" s="62"/>
      <c r="E6" s="62"/>
    </row>
    <row r="7" spans="1:13" ht="15" customHeight="1">
      <c r="A7" s="13" t="s">
        <v>21</v>
      </c>
      <c r="B7" s="13"/>
      <c r="C7" s="13">
        <v>2001</v>
      </c>
      <c r="D7" s="13">
        <v>2005</v>
      </c>
      <c r="E7" s="13">
        <v>2010</v>
      </c>
      <c r="F7" s="12">
        <v>2015</v>
      </c>
    </row>
    <row r="8" spans="1:13" ht="15" customHeight="1">
      <c r="A8" s="10" t="s">
        <v>22</v>
      </c>
      <c r="B8" s="10"/>
      <c r="C8" s="11">
        <v>6.7350021760235679</v>
      </c>
      <c r="D8" s="11">
        <v>10.365512084664816</v>
      </c>
      <c r="E8" s="8">
        <v>5.0340327543857599</v>
      </c>
      <c r="F8" s="8">
        <v>5.0522455713194363</v>
      </c>
    </row>
    <row r="9" spans="1:13" ht="15" customHeight="1">
      <c r="A9" s="10" t="s">
        <v>23</v>
      </c>
      <c r="B9" s="10"/>
      <c r="C9" s="11">
        <v>3.5861705332931604</v>
      </c>
      <c r="D9" s="11">
        <v>6.0260243691031148</v>
      </c>
      <c r="E9" s="8">
        <v>8.6783053280161404</v>
      </c>
      <c r="F9" s="8">
        <v>9.0936058842078769</v>
      </c>
    </row>
    <row r="10" spans="1:13" ht="15" customHeight="1">
      <c r="A10" s="10" t="s">
        <v>24</v>
      </c>
      <c r="B10" s="10"/>
      <c r="C10" s="11">
        <v>68.140462321314985</v>
      </c>
      <c r="D10" s="11">
        <v>62.886938809790365</v>
      </c>
      <c r="E10" s="8">
        <v>82.371985324915201</v>
      </c>
      <c r="F10" s="8">
        <v>81.719917215683324</v>
      </c>
    </row>
    <row r="11" spans="1:13" ht="15" customHeight="1">
      <c r="A11" s="10" t="s">
        <v>25</v>
      </c>
      <c r="B11" s="10"/>
      <c r="C11" s="11">
        <v>21.538364969368285</v>
      </c>
      <c r="D11" s="11">
        <v>20.721524736441701</v>
      </c>
      <c r="E11" s="8">
        <v>3.9156765926828498</v>
      </c>
      <c r="F11" s="8">
        <v>4.1342313287893573</v>
      </c>
    </row>
    <row r="12" spans="1:13" ht="15" customHeight="1">
      <c r="A12" s="10" t="s">
        <v>3</v>
      </c>
      <c r="B12" s="10"/>
      <c r="C12" s="10">
        <v>100</v>
      </c>
      <c r="D12" s="10">
        <v>100</v>
      </c>
      <c r="E12" s="8">
        <v>100</v>
      </c>
      <c r="F12" s="8">
        <v>100</v>
      </c>
    </row>
    <row r="13" spans="1:13">
      <c r="A13" s="33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>
      <c r="A14" s="9"/>
      <c r="B14" s="10"/>
      <c r="C14" s="10"/>
      <c r="D14" s="10"/>
      <c r="E14" s="6"/>
    </row>
    <row r="15" spans="1:13">
      <c r="A15" s="34" t="s">
        <v>51</v>
      </c>
      <c r="B15" s="6"/>
      <c r="C15" s="6"/>
      <c r="D15" s="6"/>
      <c r="E15" s="6"/>
    </row>
    <row r="16" spans="1:13">
      <c r="A16" s="6"/>
      <c r="B16" s="6"/>
      <c r="C16" s="32"/>
      <c r="D16" s="32"/>
      <c r="E16" s="6"/>
    </row>
    <row r="17" spans="1:13" ht="15" customHeight="1">
      <c r="A17" s="13" t="s">
        <v>26</v>
      </c>
      <c r="B17" s="13"/>
      <c r="C17" s="13">
        <v>2001</v>
      </c>
      <c r="D17" s="13">
        <v>2005</v>
      </c>
      <c r="E17" s="13">
        <v>2010</v>
      </c>
      <c r="F17" s="12">
        <v>2015</v>
      </c>
    </row>
    <row r="18" spans="1:13" ht="15" customHeight="1">
      <c r="A18" s="6" t="s">
        <v>27</v>
      </c>
      <c r="B18" s="6"/>
      <c r="C18" s="8">
        <v>10.321172709316729</v>
      </c>
      <c r="D18" s="8">
        <v>16.39153645376793</v>
      </c>
      <c r="E18" s="8">
        <v>13.7</v>
      </c>
      <c r="F18" s="8">
        <v>14.145851455527314</v>
      </c>
    </row>
    <row r="19" spans="1:13" ht="15" customHeight="1">
      <c r="A19" s="33" t="s">
        <v>37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1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</sheetData>
  <mergeCells count="1">
    <mergeCell ref="D6:E6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M18" sqref="M18"/>
    </sheetView>
  </sheetViews>
  <sheetFormatPr baseColWidth="10" defaultRowHeight="13.2"/>
  <cols>
    <col min="1" max="1" width="14.88671875" customWidth="1"/>
    <col min="2" max="4" width="6.5546875" customWidth="1"/>
    <col min="5" max="5" width="6.6640625" customWidth="1"/>
    <col min="6" max="13" width="6.5546875" customWidth="1"/>
  </cols>
  <sheetData>
    <row r="2" spans="1:14">
      <c r="A2" s="43" t="s">
        <v>52</v>
      </c>
    </row>
    <row r="4" spans="1:14">
      <c r="A4" s="43" t="s">
        <v>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>
      <c r="A5" s="4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5"/>
      <c r="B6" s="63" t="s">
        <v>3</v>
      </c>
      <c r="C6" s="63"/>
      <c r="D6" s="63"/>
      <c r="E6" s="63"/>
      <c r="F6" s="63" t="s">
        <v>34</v>
      </c>
      <c r="G6" s="63"/>
      <c r="H6" s="63"/>
      <c r="I6" s="63"/>
      <c r="J6" s="63" t="s">
        <v>35</v>
      </c>
      <c r="K6" s="63"/>
      <c r="L6" s="63"/>
      <c r="M6" s="63"/>
      <c r="N6" s="15"/>
    </row>
    <row r="7" spans="1:14" ht="21">
      <c r="A7" s="49" t="s">
        <v>40</v>
      </c>
      <c r="B7" s="50" t="s">
        <v>3</v>
      </c>
      <c r="C7" s="51" t="s">
        <v>29</v>
      </c>
      <c r="D7" s="51" t="s">
        <v>30</v>
      </c>
      <c r="E7" s="51" t="s">
        <v>36</v>
      </c>
      <c r="F7" s="50" t="s">
        <v>3</v>
      </c>
      <c r="G7" s="51" t="s">
        <v>29</v>
      </c>
      <c r="H7" s="51" t="s">
        <v>30</v>
      </c>
      <c r="I7" s="51" t="s">
        <v>36</v>
      </c>
      <c r="J7" s="50" t="s">
        <v>3</v>
      </c>
      <c r="K7" s="51" t="s">
        <v>29</v>
      </c>
      <c r="L7" s="51" t="s">
        <v>30</v>
      </c>
      <c r="M7" s="51" t="s">
        <v>36</v>
      </c>
    </row>
    <row r="8" spans="1:14" ht="15" customHeight="1">
      <c r="A8" s="48">
        <v>2001</v>
      </c>
      <c r="B8" s="46">
        <v>71.726632854608155</v>
      </c>
      <c r="C8" s="16">
        <v>53.533457012600465</v>
      </c>
      <c r="D8" s="16">
        <v>75.575072420559309</v>
      </c>
      <c r="E8" s="16">
        <v>89.252626363148053</v>
      </c>
      <c r="F8" s="16">
        <v>76.454714080842251</v>
      </c>
      <c r="G8" s="16">
        <v>57.698858656647808</v>
      </c>
      <c r="H8" s="16">
        <v>83.59367577918006</v>
      </c>
      <c r="I8" s="16">
        <v>91.173067280371313</v>
      </c>
      <c r="J8" s="16">
        <v>68.705798278293216</v>
      </c>
      <c r="K8" s="16">
        <v>50.483377247365155</v>
      </c>
      <c r="L8" s="16">
        <v>70.302722391573525</v>
      </c>
      <c r="M8" s="16">
        <v>88.332758556982924</v>
      </c>
    </row>
    <row r="9" spans="1:14" ht="15" customHeight="1">
      <c r="A9" s="48">
        <v>2005</v>
      </c>
      <c r="B9" s="46">
        <v>68.912963178893477</v>
      </c>
      <c r="C9" s="16">
        <v>48.558551797521822</v>
      </c>
      <c r="D9" s="16">
        <v>73.99860850572891</v>
      </c>
      <c r="E9" s="16">
        <v>84.873963657752981</v>
      </c>
      <c r="F9" s="16">
        <v>73.056532337808605</v>
      </c>
      <c r="G9" s="16">
        <v>50.938871587104757</v>
      </c>
      <c r="H9" s="16">
        <v>80.423669056293335</v>
      </c>
      <c r="I9" s="16">
        <v>93.198298366044668</v>
      </c>
      <c r="J9" s="16">
        <v>66.313454037352386</v>
      </c>
      <c r="K9" s="16">
        <v>46.801204833310429</v>
      </c>
      <c r="L9" s="16">
        <v>69.896335075512042</v>
      </c>
      <c r="M9" s="16">
        <v>81.622590533589644</v>
      </c>
    </row>
    <row r="10" spans="1:14" ht="15" customHeight="1">
      <c r="A10" s="48">
        <v>2010</v>
      </c>
      <c r="B10" s="46">
        <v>90.7</v>
      </c>
      <c r="C10" s="8">
        <v>80.8</v>
      </c>
      <c r="D10" s="8">
        <v>95.6</v>
      </c>
      <c r="E10" s="8">
        <v>96.6</v>
      </c>
      <c r="F10" s="8">
        <v>86.8</v>
      </c>
      <c r="G10" s="8">
        <v>72.099999999999994</v>
      </c>
      <c r="H10" s="8">
        <v>95.3</v>
      </c>
      <c r="I10" s="8">
        <v>98.2</v>
      </c>
      <c r="J10" s="8">
        <v>93.3</v>
      </c>
      <c r="K10" s="8">
        <v>87.3</v>
      </c>
      <c r="L10" s="8">
        <v>95.8</v>
      </c>
      <c r="M10" s="8">
        <v>96</v>
      </c>
    </row>
    <row r="11" spans="1:14" ht="17.25" customHeight="1">
      <c r="A11" s="17">
        <v>2015</v>
      </c>
      <c r="B11" s="47">
        <f>0.908135230998912*100</f>
        <v>90.813523099891199</v>
      </c>
      <c r="C11" s="14">
        <f>0.820769655794026*100</f>
        <v>82.076965579402611</v>
      </c>
      <c r="D11" s="14">
        <f>0.948949382970951*100</f>
        <v>94.894938297095095</v>
      </c>
      <c r="E11" s="14">
        <f>0.959083556804154*100</f>
        <v>95.908355680415397</v>
      </c>
      <c r="F11" s="14">
        <f>0.885465627455561*100</f>
        <v>88.546562745556102</v>
      </c>
      <c r="G11" s="14">
        <f>0.747841558604152*100</f>
        <v>74.784155860415197</v>
      </c>
      <c r="H11" s="14">
        <f>0.956615670178057*100</f>
        <v>95.661567017805709</v>
      </c>
      <c r="I11" s="14">
        <f>0.968977278427045*100</f>
        <v>96.897727842704498</v>
      </c>
      <c r="J11" s="14">
        <f>0.9237249222738*100</f>
        <v>92.372492227379993</v>
      </c>
      <c r="K11" s="14">
        <f>0.875195627292051*100</f>
        <v>87.519562729205106</v>
      </c>
      <c r="L11" s="14">
        <f>0.943511046255133*100</f>
        <v>94.351104625513301</v>
      </c>
      <c r="M11" s="14">
        <f>0.953428421253823*100</f>
        <v>95.342842125382305</v>
      </c>
    </row>
    <row r="12" spans="1:14">
      <c r="A12" s="33" t="s">
        <v>37</v>
      </c>
    </row>
    <row r="14" spans="1:14">
      <c r="A14" s="53" t="s">
        <v>54</v>
      </c>
    </row>
    <row r="16" spans="1:14" ht="15" customHeight="1">
      <c r="A16" s="49" t="s">
        <v>40</v>
      </c>
      <c r="B16" s="13">
        <v>2001</v>
      </c>
      <c r="C16" s="13">
        <v>2005</v>
      </c>
      <c r="D16" s="13">
        <v>2010</v>
      </c>
      <c r="E16" s="12">
        <v>2015</v>
      </c>
      <c r="G16" s="44"/>
      <c r="H16" s="44"/>
      <c r="I16" s="44"/>
    </row>
    <row r="17" spans="1:9" ht="15" customHeight="1">
      <c r="A17" s="32" t="s">
        <v>39</v>
      </c>
      <c r="B17" s="11">
        <v>71.726632854608155</v>
      </c>
      <c r="C17" s="11">
        <v>68.912963178893477</v>
      </c>
      <c r="D17" s="11">
        <v>90.7</v>
      </c>
      <c r="E17" s="52">
        <v>90.813523099891199</v>
      </c>
      <c r="G17" s="45"/>
      <c r="H17" s="11"/>
      <c r="I17" s="11"/>
    </row>
    <row r="18" spans="1:9" ht="15" customHeight="1">
      <c r="A18" s="33" t="s">
        <v>37</v>
      </c>
      <c r="G18" s="7"/>
      <c r="H18" s="7"/>
      <c r="I18" s="7"/>
    </row>
  </sheetData>
  <mergeCells count="3">
    <mergeCell ref="B6:E6"/>
    <mergeCell ref="F6:I6"/>
    <mergeCell ref="J6:M6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C14" sqref="C14"/>
    </sheetView>
  </sheetViews>
  <sheetFormatPr baseColWidth="10" defaultColWidth="9.109375" defaultRowHeight="13.2"/>
  <cols>
    <col min="1" max="1" width="28.109375" style="54" customWidth="1"/>
    <col min="2" max="2" width="9.6640625" style="54" customWidth="1"/>
    <col min="3" max="3" width="9.5546875" style="54" customWidth="1"/>
    <col min="4" max="16384" width="9.109375" style="54"/>
  </cols>
  <sheetData>
    <row r="1" spans="1:13" ht="18" customHeight="1">
      <c r="A1" s="64" t="s">
        <v>57</v>
      </c>
      <c r="B1" s="64"/>
      <c r="C1" s="64"/>
    </row>
    <row r="4" spans="1:13">
      <c r="B4" s="54">
        <v>2001</v>
      </c>
      <c r="C4" s="54">
        <v>2005</v>
      </c>
      <c r="D4" s="54">
        <v>2010</v>
      </c>
      <c r="E4" s="54">
        <v>2015</v>
      </c>
    </row>
    <row r="5" spans="1:13">
      <c r="A5" s="54" t="s">
        <v>56</v>
      </c>
      <c r="B5" s="54">
        <v>500</v>
      </c>
      <c r="C5" s="54">
        <v>890</v>
      </c>
      <c r="D5" s="54">
        <v>2500</v>
      </c>
      <c r="E5" s="54">
        <v>8000</v>
      </c>
    </row>
    <row r="6" spans="1:13">
      <c r="A6" s="54" t="s">
        <v>55</v>
      </c>
      <c r="B6" s="54">
        <v>250</v>
      </c>
      <c r="C6" s="54">
        <v>420</v>
      </c>
      <c r="D6" s="54">
        <v>1356</v>
      </c>
      <c r="E6" s="54">
        <v>3800</v>
      </c>
    </row>
    <row r="10" spans="1:13" ht="15.6">
      <c r="A10" s="65" t="s">
        <v>37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</sheetData>
  <mergeCells count="2">
    <mergeCell ref="A1:C1"/>
    <mergeCell ref="A10:M10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1</vt:i4>
      </vt:variant>
    </vt:vector>
  </HeadingPairs>
  <TitlesOfParts>
    <vt:vector size="6" baseType="lpstr">
      <vt:lpstr>Tipo de hogar</vt:lpstr>
      <vt:lpstr>Propiedad de la vivienda</vt:lpstr>
      <vt:lpstr>Condición de ocupación</vt:lpstr>
      <vt:lpstr>Cobertura jubilación</vt:lpstr>
      <vt:lpstr>Mediana salarios y jubilaciones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nredondo</dc:creator>
  <cp:lastModifiedBy>TOSHIBA</cp:lastModifiedBy>
  <dcterms:created xsi:type="dcterms:W3CDTF">2018-05-31T14:00:49Z</dcterms:created>
  <dcterms:modified xsi:type="dcterms:W3CDTF">2018-06-05T04:13:39Z</dcterms:modified>
</cp:coreProperties>
</file>